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8A937C06-E78C-41EE-B707-66D635CFA0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Town'!$A$1:$I$68</definedName>
    <definedName name="_xlnm.Print_Area" localSheetId="4">Greenbrier!$A$1:$I$23</definedName>
    <definedName name="_xlnm.Print_Area" localSheetId="2">'Mardi Gras'!$A$1:$I$68</definedName>
    <definedName name="_xlnm.Print_Area" localSheetId="1">Mountaineer!$A$1:$I$68</definedName>
    <definedName name="_xlnm.Print_Area" localSheetId="0">Total!$A$1:$I$23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2" l="1"/>
  <c r="H17" i="2"/>
  <c r="G17" i="2"/>
  <c r="F17" i="2"/>
  <c r="E17" i="2"/>
  <c r="D17" i="2"/>
  <c r="C17" i="2"/>
  <c r="B17" i="2"/>
  <c r="A17" i="2"/>
  <c r="D17" i="4"/>
  <c r="E17" i="4" s="1"/>
  <c r="A17" i="4"/>
  <c r="D17" i="1"/>
  <c r="E17" i="1" s="1"/>
  <c r="A17" i="1"/>
  <c r="D17" i="7"/>
  <c r="E17" i="7" s="1"/>
  <c r="A17" i="7"/>
  <c r="D17" i="5"/>
  <c r="E17" i="5" s="1"/>
  <c r="C16" i="2"/>
  <c r="B16" i="2"/>
  <c r="D16" i="4"/>
  <c r="E16" i="4" s="1"/>
  <c r="D16" i="1"/>
  <c r="E16" i="1" s="1"/>
  <c r="D16" i="7"/>
  <c r="E16" i="7" s="1"/>
  <c r="D16" i="5"/>
  <c r="E16" i="5" s="1"/>
  <c r="C15" i="2"/>
  <c r="B15" i="2"/>
  <c r="D15" i="4"/>
  <c r="E15" i="4" s="1"/>
  <c r="D15" i="1"/>
  <c r="E15" i="1" s="1"/>
  <c r="D15" i="7"/>
  <c r="E15" i="7" s="1"/>
  <c r="F15" i="7" s="1"/>
  <c r="D15" i="5"/>
  <c r="E15" i="5" s="1"/>
  <c r="C14" i="2"/>
  <c r="B14" i="2"/>
  <c r="D14" i="4"/>
  <c r="E14" i="4" s="1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F17" i="4" l="1"/>
  <c r="G17" i="4" s="1"/>
  <c r="E16" i="2"/>
  <c r="F17" i="1"/>
  <c r="G17" i="1" s="1"/>
  <c r="F17" i="7"/>
  <c r="G17" i="7" s="1"/>
  <c r="F17" i="5"/>
  <c r="G17" i="5" s="1"/>
  <c r="D15" i="2"/>
  <c r="D16" i="2"/>
  <c r="F16" i="4"/>
  <c r="G16" i="4" s="1"/>
  <c r="F16" i="1"/>
  <c r="G16" i="1" s="1"/>
  <c r="F16" i="7"/>
  <c r="G16" i="7" s="1"/>
  <c r="E15" i="2"/>
  <c r="F16" i="5"/>
  <c r="F15" i="4"/>
  <c r="G15" i="4" s="1"/>
  <c r="H15" i="4" s="1"/>
  <c r="I15" i="4" s="1"/>
  <c r="F15" i="1"/>
  <c r="G15" i="1" s="1"/>
  <c r="E14" i="2"/>
  <c r="G15" i="7"/>
  <c r="F15" i="5"/>
  <c r="D14" i="2"/>
  <c r="F14" i="4"/>
  <c r="G14" i="4" s="1"/>
  <c r="F14" i="1"/>
  <c r="G14" i="1" s="1"/>
  <c r="F14" i="7"/>
  <c r="G14" i="7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H17" i="4" l="1"/>
  <c r="I17" i="4" s="1"/>
  <c r="H17" i="1"/>
  <c r="I17" i="1" s="1"/>
  <c r="H17" i="7"/>
  <c r="I17" i="7" s="1"/>
  <c r="H17" i="5"/>
  <c r="I17" i="5" s="1"/>
  <c r="G16" i="5"/>
  <c r="G16" i="2" s="1"/>
  <c r="F16" i="2"/>
  <c r="H16" i="4"/>
  <c r="I16" i="4" s="1"/>
  <c r="H16" i="1"/>
  <c r="I16" i="1" s="1"/>
  <c r="H16" i="7"/>
  <c r="I16" i="7" s="1"/>
  <c r="H16" i="5"/>
  <c r="G15" i="5"/>
  <c r="G15" i="2" s="1"/>
  <c r="F15" i="2"/>
  <c r="H15" i="1"/>
  <c r="I15" i="1" s="1"/>
  <c r="H15" i="7"/>
  <c r="I15" i="7" s="1"/>
  <c r="G14" i="5"/>
  <c r="G14" i="2" s="1"/>
  <c r="F14" i="2"/>
  <c r="F11" i="5"/>
  <c r="G11" i="5" s="1"/>
  <c r="G11" i="2" s="1"/>
  <c r="H14" i="4"/>
  <c r="I14" i="4" s="1"/>
  <c r="H14" i="1"/>
  <c r="I14" i="1" s="1"/>
  <c r="H14" i="7"/>
  <c r="I14" i="7" s="1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19" i="5"/>
  <c r="B19" i="5"/>
  <c r="D8" i="5"/>
  <c r="E8" i="5" s="1"/>
  <c r="C19" i="7"/>
  <c r="B19" i="7"/>
  <c r="D8" i="7"/>
  <c r="D19" i="7" s="1"/>
  <c r="C19" i="1"/>
  <c r="B19" i="1"/>
  <c r="D8" i="1"/>
  <c r="E8" i="1" s="1"/>
  <c r="I16" i="5" l="1"/>
  <c r="I16" i="2" s="1"/>
  <c r="H16" i="2"/>
  <c r="H15" i="5"/>
  <c r="I15" i="5" s="1"/>
  <c r="I15" i="2" s="1"/>
  <c r="F11" i="2"/>
  <c r="H15" i="2"/>
  <c r="H14" i="5"/>
  <c r="I14" i="5" s="1"/>
  <c r="I14" i="2" s="1"/>
  <c r="H14" i="2"/>
  <c r="H13" i="5"/>
  <c r="H13" i="2" s="1"/>
  <c r="H12" i="5"/>
  <c r="I12" i="5" s="1"/>
  <c r="I12" i="2" s="1"/>
  <c r="I13" i="5"/>
  <c r="I13" i="2" s="1"/>
  <c r="A12" i="2"/>
  <c r="A13" i="5"/>
  <c r="A12" i="4"/>
  <c r="A12" i="1"/>
  <c r="A12" i="7"/>
  <c r="H11" i="5"/>
  <c r="H9" i="5"/>
  <c r="H9" i="2" s="1"/>
  <c r="I10" i="5"/>
  <c r="I10" i="2" s="1"/>
  <c r="H10" i="2"/>
  <c r="D19" i="5"/>
  <c r="F8" i="5"/>
  <c r="F19" i="5" s="1"/>
  <c r="E19" i="5"/>
  <c r="E8" i="7"/>
  <c r="E19" i="1"/>
  <c r="F8" i="1"/>
  <c r="F19" i="1" s="1"/>
  <c r="D19" i="1"/>
  <c r="H12" i="2" l="1"/>
  <c r="A13" i="2"/>
  <c r="A14" i="5"/>
  <c r="A13" i="4"/>
  <c r="A13" i="1"/>
  <c r="A13" i="7"/>
  <c r="I9" i="5"/>
  <c r="I9" i="2" s="1"/>
  <c r="I11" i="5"/>
  <c r="I11" i="2" s="1"/>
  <c r="H11" i="2"/>
  <c r="G8" i="1"/>
  <c r="G8" i="5"/>
  <c r="E19" i="7"/>
  <c r="F8" i="7"/>
  <c r="F19" i="7" s="1"/>
  <c r="A14" i="2" l="1"/>
  <c r="A15" i="5"/>
  <c r="A14" i="4"/>
  <c r="A14" i="1"/>
  <c r="A14" i="7"/>
  <c r="H8" i="1"/>
  <c r="H19" i="1" s="1"/>
  <c r="G19" i="1"/>
  <c r="H8" i="5"/>
  <c r="H19" i="5" s="1"/>
  <c r="G19" i="5"/>
  <c r="G8" i="7"/>
  <c r="A15" i="1" l="1"/>
  <c r="A15" i="7"/>
  <c r="A15" i="2"/>
  <c r="A16" i="5"/>
  <c r="A15" i="4"/>
  <c r="I8" i="1"/>
  <c r="I19" i="1" s="1"/>
  <c r="I8" i="5"/>
  <c r="I19" i="5" s="1"/>
  <c r="G19" i="7"/>
  <c r="H8" i="7"/>
  <c r="H19" i="7" s="1"/>
  <c r="A17" i="5" l="1"/>
  <c r="A16" i="1"/>
  <c r="A16" i="7"/>
  <c r="A16" i="2"/>
  <c r="A16" i="4"/>
  <c r="I8" i="7"/>
  <c r="I19" i="7" s="1"/>
  <c r="C8" i="2" l="1"/>
  <c r="B8" i="2"/>
  <c r="D8" i="4" l="1"/>
  <c r="E8" i="4" s="1"/>
  <c r="E8" i="2" l="1"/>
  <c r="D8" i="2"/>
  <c r="D19" i="4"/>
  <c r="C19" i="4"/>
  <c r="B19" i="4"/>
  <c r="F8" i="4" l="1"/>
  <c r="F8" i="2" s="1"/>
  <c r="E19" i="4"/>
  <c r="G8" i="4" l="1"/>
  <c r="G8" i="2" s="1"/>
  <c r="F19" i="4"/>
  <c r="G19" i="4" l="1"/>
  <c r="H8" i="4"/>
  <c r="H8" i="2" s="1"/>
  <c r="I8" i="4" l="1"/>
  <c r="I8" i="2" s="1"/>
  <c r="H19" i="4"/>
  <c r="D19" i="2"/>
  <c r="C19" i="2"/>
  <c r="B19" i="2"/>
  <c r="I19" i="4" l="1"/>
  <c r="E19" i="2"/>
  <c r="F19" i="2" l="1"/>
  <c r="G19" i="2" l="1"/>
  <c r="I19" i="2" l="1"/>
  <c r="H19" i="2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<sst xmlns="http://schemas.openxmlformats.org/spreadsheetml/2006/main" count="76" uniqueCount="22">
  <si>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</si>
  <si>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</si>
  <si>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</si>
  <si>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</si>
  <si>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</si>
  <si>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</si>
  <si>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</si>
  <si>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</si>
  <si>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</si>
  <si>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</si>
  <si>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</si>
  <si>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</si>
  <si>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</si>
  <si>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</si>
  <si>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</si>
  <si>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</si>
  <si>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</si>
  <si>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</si>
  <si>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</si>
  <si>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</si>
  <si>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</si>
  <si>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SEPTEMBER 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</si>
</sst>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3"/>
  <sheetViews>
    <sheetView tabSelected="1" zoomScaleNormal="100" workbookViewId="0">
      <pane ySplit="7" topLeftCell="A8" activePane="bottomLeft" state="frozen"/>
      <selection pane="bottomLeft" activeCell="A18" sqref="A18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ht="15" customHeight="1" x14ac:dyDescent="0.25">
      <c r="A16" s="26">
        <f>Mountaineer!A16</f>
        <v>45899</v>
      </c>
      <c r="B16" s="4">
        <f>Mountaineer!B16+'Charles Town'!B16+Greenbrier!B16+'Mardi Gras'!B16</f>
        <v>171528530.11000001</v>
      </c>
      <c r="C16" s="4">
        <f>Mountaineer!C16+'Charles Town'!C16+Greenbrier!C16+'Mardi Gras'!C16</f>
        <v>163292780.28999999</v>
      </c>
      <c r="D16" s="4">
        <f>Mountaineer!D16+'Charles Town'!D16+Greenbrier!D16+'Mardi Gras'!D16</f>
        <v>8235749.820000018</v>
      </c>
      <c r="E16" s="4">
        <f>Mountaineer!E16+'Charles Town'!E16+Greenbrier!E16+'Mardi Gras'!E16</f>
        <v>1235362.46</v>
      </c>
      <c r="F16" s="4">
        <f>Mountaineer!F16+'Charles Town'!F16+Greenbrier!F16+'Mardi Gras'!F16</f>
        <v>185304.37</v>
      </c>
      <c r="G16" s="4">
        <f>Mountaineer!G16+'Charles Town'!G16+Greenbrier!G16+'Mardi Gras'!G16</f>
        <v>1050058.0900000001</v>
      </c>
      <c r="H16" s="4">
        <f>Mountaineer!H16+'Charles Town'!H16+Greenbrier!H16+'Mardi Gras'!H16</f>
        <v>10500.58</v>
      </c>
      <c r="I16" s="4">
        <f>Mountaineer!I16+'Charles Town'!I16+Greenbrier!I16+'Mardi Gras'!I16</f>
        <v>1039557.5099999999</v>
      </c>
    </row>
    <row r="17" spans="1:9" ht="15" customHeight="1" x14ac:dyDescent="0.25">
      <c r="A17" s="26">
        <f>Mountaineer!A17</f>
        <v>45906</v>
      </c>
      <c r="B17" s="4">
        <f>Mountaineer!B17+'Charles Town'!B17+Greenbrier!B17+'Mardi Gras'!B17</f>
        <v>179924235.14999998</v>
      </c>
      <c r="C17" s="4">
        <f>Mountaineer!C17+'Charles Town'!C17+Greenbrier!C17+'Mardi Gras'!C17</f>
        <v>171724749.59999999</v>
      </c>
      <c r="D17" s="4">
        <f>Mountaineer!D17+'Charles Town'!D17+Greenbrier!D17+'Mardi Gras'!D17</f>
        <v>8199485.5499999914</v>
      </c>
      <c r="E17" s="4">
        <f>Mountaineer!E17+'Charles Town'!E17+Greenbrier!E17+'Mardi Gras'!E17</f>
        <v>1229922.8399999999</v>
      </c>
      <c r="F17" s="4">
        <f>Mountaineer!F17+'Charles Town'!F17+Greenbrier!F17+'Mardi Gras'!F17</f>
        <v>184488.42</v>
      </c>
      <c r="G17" s="4">
        <f>Mountaineer!G17+'Charles Town'!G17+Greenbrier!G17+'Mardi Gras'!G17</f>
        <v>1045434.42</v>
      </c>
      <c r="H17" s="4">
        <f>Mountaineer!H17+'Charles Town'!H17+Greenbrier!H17+'Mardi Gras'!H17</f>
        <v>10454.35</v>
      </c>
      <c r="I17" s="4">
        <f>Mountaineer!I17+'Charles Town'!I17+Greenbrier!I17+'Mardi Gras'!I17</f>
        <v>1034980.0700000001</v>
      </c>
    </row>
    <row r="18" spans="1:9" x14ac:dyDescent="0.25">
      <c r="E18" s="5"/>
      <c r="F18" s="5"/>
      <c r="G18" s="5"/>
      <c r="H18" s="5"/>
    </row>
    <row r="19" spans="1:9" ht="15" customHeight="1" thickBot="1" x14ac:dyDescent="0.3">
      <c r="B19" s="6">
        <f t="shared" ref="B19:I19" si="0">SUM(B8:B18)</f>
        <v>1639252031.27</v>
      </c>
      <c r="C19" s="6">
        <f t="shared" si="0"/>
        <v>1568711100.25</v>
      </c>
      <c r="D19" s="6">
        <f t="shared" si="0"/>
        <v>70540931.019999921</v>
      </c>
      <c r="E19" s="6">
        <f t="shared" si="0"/>
        <v>10581139.66</v>
      </c>
      <c r="F19" s="6">
        <f t="shared" si="0"/>
        <v>1587170.94</v>
      </c>
      <c r="G19" s="6">
        <f t="shared" si="0"/>
        <v>8993968.7200000007</v>
      </c>
      <c r="H19" s="6">
        <f t="shared" si="0"/>
        <v>89939.71</v>
      </c>
      <c r="I19" s="6">
        <f t="shared" si="0"/>
        <v>8904029.0099999998</v>
      </c>
    </row>
    <row r="20" spans="1:9" ht="15" customHeight="1" thickTop="1" x14ac:dyDescent="0.25"/>
    <row r="21" spans="1:9" s="12" customFormat="1" ht="15" customHeight="1" x14ac:dyDescent="0.25">
      <c r="A21" s="11" t="s">
        <v>17</v>
      </c>
    </row>
    <row r="22" spans="1:9" s="12" customFormat="1" ht="15" customHeight="1" x14ac:dyDescent="0.25">
      <c r="A22" s="7" t="s">
        <v>14</v>
      </c>
    </row>
    <row r="23" spans="1:9" s="12" customFormat="1" ht="15" customHeight="1" x14ac:dyDescent="0.25">
      <c r="A23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9"/>
  <sheetViews>
    <sheetView zoomScaleNormal="100" workbookViewId="0">
      <pane ySplit="6" topLeftCell="A7" activePane="bottomLeft" state="frozen"/>
      <selection pane="bottomLeft" activeCell="A18" sqref="A1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 t="shared" ref="A10:A15" si="10">A9+7</f>
        <v>45857</v>
      </c>
      <c r="B10" s="15">
        <v>25777641.339999996</v>
      </c>
      <c r="C10" s="15">
        <v>24669763.16</v>
      </c>
      <c r="D10" s="15">
        <f t="shared" ref="D10" si="11">B10-C10</f>
        <v>1107878.179999996</v>
      </c>
      <c r="E10" s="15">
        <f>ROUND(D10*0.15,2)</f>
        <v>166181.73000000001</v>
      </c>
      <c r="F10" s="15">
        <f t="shared" ref="F10" si="12">ROUND(E10*0.15,2)</f>
        <v>24927.26</v>
      </c>
      <c r="G10" s="15">
        <f t="shared" ref="G10" si="13">E10-F10</f>
        <v>141254.47</v>
      </c>
      <c r="H10" s="15">
        <f t="shared" ref="H10" si="14">ROUND(G10*0.01,2)</f>
        <v>1412.54</v>
      </c>
      <c r="I10" s="16">
        <f t="shared" ref="I10" si="15">G10-H10</f>
        <v>139841.93</v>
      </c>
    </row>
    <row r="11" spans="1:9" ht="15" customHeight="1" x14ac:dyDescent="0.25">
      <c r="A11" s="27">
        <f t="shared" si="10"/>
        <v>45864</v>
      </c>
      <c r="B11" s="15">
        <v>26826917.460000001</v>
      </c>
      <c r="C11" s="15">
        <v>25446435.289999999</v>
      </c>
      <c r="D11" s="15">
        <f t="shared" ref="D11" si="16">B11-C11</f>
        <v>1380482.1700000018</v>
      </c>
      <c r="E11" s="15">
        <f>ROUND(D11*0.15,2)-0.01</f>
        <v>207072.31999999998</v>
      </c>
      <c r="F11" s="15">
        <f t="shared" ref="F11" si="17">ROUND(E11*0.15,2)</f>
        <v>31060.85</v>
      </c>
      <c r="G11" s="15">
        <f t="shared" ref="G11" si="18">E11-F11</f>
        <v>176011.46999999997</v>
      </c>
      <c r="H11" s="15">
        <f t="shared" ref="H11" si="19">ROUND(G11*0.01,2)</f>
        <v>1760.11</v>
      </c>
      <c r="I11" s="16">
        <f t="shared" ref="I11" si="20">G11-H11</f>
        <v>174251.36</v>
      </c>
    </row>
    <row r="12" spans="1:9" ht="15" customHeight="1" x14ac:dyDescent="0.25">
      <c r="A12" s="27">
        <f t="shared" si="10"/>
        <v>45871</v>
      </c>
      <c r="B12" s="15">
        <v>29873666.5</v>
      </c>
      <c r="C12" s="15">
        <v>28629587.600000001</v>
      </c>
      <c r="D12" s="15">
        <f t="shared" ref="D12" si="21">B12-C12</f>
        <v>1244078.8999999985</v>
      </c>
      <c r="E12" s="15">
        <f>ROUND(D12*0.15,2)</f>
        <v>186611.84</v>
      </c>
      <c r="F12" s="15">
        <f t="shared" ref="F12" si="22">ROUND(E12*0.15,2)</f>
        <v>27991.78</v>
      </c>
      <c r="G12" s="15">
        <f t="shared" ref="G12" si="23">E12-F12</f>
        <v>158620.06</v>
      </c>
      <c r="H12" s="15">
        <f t="shared" ref="H12" si="24">ROUND(G12*0.01,2)</f>
        <v>1586.2</v>
      </c>
      <c r="I12" s="16">
        <f t="shared" ref="I12" si="25">G12-H12</f>
        <v>157033.85999999999</v>
      </c>
    </row>
    <row r="13" spans="1:9" ht="15" customHeight="1" x14ac:dyDescent="0.25">
      <c r="A13" s="27">
        <f t="shared" si="10"/>
        <v>45878</v>
      </c>
      <c r="B13" s="15">
        <v>33729840.140000001</v>
      </c>
      <c r="C13" s="15">
        <v>32399025.350000001</v>
      </c>
      <c r="D13" s="15">
        <f t="shared" ref="D13" si="26">B13-C13</f>
        <v>1330814.7899999991</v>
      </c>
      <c r="E13" s="15">
        <f>ROUND(D13*0.15,2)</f>
        <v>199622.22</v>
      </c>
      <c r="F13" s="15">
        <f t="shared" ref="F13" si="27">ROUND(E13*0.15,2)</f>
        <v>29943.33</v>
      </c>
      <c r="G13" s="15">
        <f t="shared" ref="G13" si="28">E13-F13</f>
        <v>169678.89</v>
      </c>
      <c r="H13" s="15">
        <f t="shared" ref="H13" si="29">ROUND(G13*0.01,2)</f>
        <v>1696.79</v>
      </c>
      <c r="I13" s="16">
        <f t="shared" ref="I13" si="30">G13-H13</f>
        <v>167982.1</v>
      </c>
    </row>
    <row r="14" spans="1:9" ht="15" customHeight="1" x14ac:dyDescent="0.25">
      <c r="A14" s="27">
        <f t="shared" si="10"/>
        <v>45885</v>
      </c>
      <c r="B14" s="15">
        <v>28208713.079999998</v>
      </c>
      <c r="C14" s="15">
        <v>26820629.089999996</v>
      </c>
      <c r="D14" s="15">
        <f t="shared" ref="D14" si="31">B14-C14</f>
        <v>1388083.9900000021</v>
      </c>
      <c r="E14" s="15">
        <f>ROUND(D14*0.15,2)</f>
        <v>208212.6</v>
      </c>
      <c r="F14" s="15">
        <f t="shared" ref="F14" si="32">ROUND(E14*0.15,2)</f>
        <v>31231.89</v>
      </c>
      <c r="G14" s="15">
        <f t="shared" ref="G14" si="33">E14-F14</f>
        <v>176980.71000000002</v>
      </c>
      <c r="H14" s="15">
        <f t="shared" ref="H14" si="34">ROUND(G14*0.01,2)</f>
        <v>1769.81</v>
      </c>
      <c r="I14" s="16">
        <f t="shared" ref="I14" si="35">G14-H14</f>
        <v>175210.90000000002</v>
      </c>
    </row>
    <row r="15" spans="1:9" ht="15" customHeight="1" x14ac:dyDescent="0.25">
      <c r="A15" s="27">
        <f t="shared" si="10"/>
        <v>45892</v>
      </c>
      <c r="B15" s="15">
        <v>30313880.669999998</v>
      </c>
      <c r="C15" s="15">
        <v>28871448.489999995</v>
      </c>
      <c r="D15" s="15">
        <f t="shared" ref="D15" si="36">B15-C15</f>
        <v>1442432.1800000034</v>
      </c>
      <c r="E15" s="15">
        <f>ROUND(D15*0.15,2)</f>
        <v>216364.83</v>
      </c>
      <c r="F15" s="15">
        <f t="shared" ref="F15" si="37">ROUND(E15*0.15,2)</f>
        <v>32454.720000000001</v>
      </c>
      <c r="G15" s="15">
        <f t="shared" ref="G15" si="38">E15-F15</f>
        <v>183910.11</v>
      </c>
      <c r="H15" s="15">
        <f t="shared" ref="H15" si="39">ROUND(G15*0.01,2)</f>
        <v>1839.1</v>
      </c>
      <c r="I15" s="16">
        <f t="shared" ref="I15" si="40">G15-H15</f>
        <v>182071.00999999998</v>
      </c>
    </row>
    <row r="16" spans="1:9" ht="15" customHeight="1" x14ac:dyDescent="0.25">
      <c r="A16" s="27">
        <f t="shared" ref="A16:A17" si="41">A15+7</f>
        <v>45899</v>
      </c>
      <c r="B16" s="15">
        <v>28607266.510000002</v>
      </c>
      <c r="C16" s="15">
        <v>27202508.289999999</v>
      </c>
      <c r="D16" s="15">
        <f t="shared" ref="D16" si="42">B16-C16</f>
        <v>1404758.2200000025</v>
      </c>
      <c r="E16" s="15">
        <f>ROUND(D16*0.15,2)</f>
        <v>210713.73</v>
      </c>
      <c r="F16" s="15">
        <f t="shared" ref="F16" si="43">ROUND(E16*0.15,2)</f>
        <v>31607.06</v>
      </c>
      <c r="G16" s="15">
        <f t="shared" ref="G16" si="44">E16-F16</f>
        <v>179106.67</v>
      </c>
      <c r="H16" s="15">
        <f t="shared" ref="H16" si="45">ROUND(G16*0.01,2)</f>
        <v>1791.07</v>
      </c>
      <c r="I16" s="16">
        <f t="shared" ref="I16" si="46">G16-H16</f>
        <v>177315.6</v>
      </c>
    </row>
    <row r="17" spans="1:9" ht="15" customHeight="1" x14ac:dyDescent="0.25">
      <c r="A17" s="27">
        <f t="shared" si="41"/>
        <v>45906</v>
      </c>
      <c r="B17" s="15">
        <v>32300076.179999992</v>
      </c>
      <c r="C17" s="15">
        <v>30808224.99000001</v>
      </c>
      <c r="D17" s="15">
        <f t="shared" ref="D17" si="47">B17-C17</f>
        <v>1491851.1899999827</v>
      </c>
      <c r="E17" s="15">
        <f>ROUND(D17*0.15,2)</f>
        <v>223777.68</v>
      </c>
      <c r="F17" s="15">
        <f t="shared" ref="F17" si="48">ROUND(E17*0.15,2)</f>
        <v>33566.65</v>
      </c>
      <c r="G17" s="15">
        <f t="shared" ref="G17" si="49">E17-F17</f>
        <v>190211.03</v>
      </c>
      <c r="H17" s="15">
        <f t="shared" ref="H17" si="50">ROUND(G17*0.01,2)</f>
        <v>1902.11</v>
      </c>
      <c r="I17" s="16">
        <f t="shared" ref="I17" si="51">G17-H17</f>
        <v>188308.92</v>
      </c>
    </row>
    <row r="18" spans="1:9" ht="15" customHeight="1" x14ac:dyDescent="0.25">
      <c r="B18" s="15"/>
      <c r="C18" s="15"/>
      <c r="D18" s="15"/>
      <c r="E18" s="15"/>
      <c r="F18" s="15"/>
      <c r="G18" s="15"/>
      <c r="H18" s="15"/>
      <c r="I18" s="16"/>
    </row>
    <row r="19" spans="1:9" ht="15" customHeight="1" thickBot="1" x14ac:dyDescent="0.3">
      <c r="B19" s="17">
        <f t="shared" ref="B19:I19" si="52">SUM(B8:B18)</f>
        <v>287893636.62999994</v>
      </c>
      <c r="C19" s="17">
        <f t="shared" si="52"/>
        <v>275177720.24000001</v>
      </c>
      <c r="D19" s="17">
        <f t="shared" si="52"/>
        <v>12715916.389999986</v>
      </c>
      <c r="E19" s="17">
        <f t="shared" si="52"/>
        <v>1907387.45</v>
      </c>
      <c r="F19" s="17">
        <f t="shared" si="52"/>
        <v>286108.11</v>
      </c>
      <c r="G19" s="17">
        <f t="shared" si="52"/>
        <v>1621279.34</v>
      </c>
      <c r="H19" s="17">
        <f t="shared" si="52"/>
        <v>16212.79</v>
      </c>
      <c r="I19" s="17">
        <f t="shared" si="52"/>
        <v>1605066.55</v>
      </c>
    </row>
    <row r="20" spans="1:9" ht="15" customHeight="1" thickTop="1" x14ac:dyDescent="0.25"/>
    <row r="21" spans="1:9" ht="15" customHeight="1" x14ac:dyDescent="0.25">
      <c r="A21" s="11" t="s">
        <v>17</v>
      </c>
    </row>
    <row r="22" spans="1:9" ht="15" customHeight="1" x14ac:dyDescent="0.25">
      <c r="A22" s="7" t="s">
        <v>14</v>
      </c>
    </row>
    <row r="23" spans="1:9" ht="15" customHeight="1" x14ac:dyDescent="0.25">
      <c r="A23" s="7" t="s">
        <v>15</v>
      </c>
    </row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3"/>
  <sheetViews>
    <sheetView zoomScaleNormal="100" workbookViewId="0">
      <pane ySplit="6" topLeftCell="A7" activePane="bottomLeft" state="frozen"/>
      <selection pane="bottomLeft" activeCell="A18" sqref="A1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A16" s="27">
        <f>Mountaineer!A16</f>
        <v>45899</v>
      </c>
      <c r="B16" s="15">
        <v>2955176.45</v>
      </c>
      <c r="C16" s="15">
        <v>2774601.0999999996</v>
      </c>
      <c r="D16" s="15">
        <f t="shared" ref="D16" si="42">B16-C16</f>
        <v>180575.35000000056</v>
      </c>
      <c r="E16" s="15">
        <f t="shared" ref="E16" si="43">ROUND(D16*0.15,2)</f>
        <v>27086.3</v>
      </c>
      <c r="F16" s="15">
        <f t="shared" ref="F16" si="44">ROUND(E16*0.15,2)</f>
        <v>4062.95</v>
      </c>
      <c r="G16" s="15">
        <f t="shared" ref="G16" si="45">E16-F16</f>
        <v>23023.35</v>
      </c>
      <c r="H16" s="15">
        <f t="shared" ref="H16" si="46">ROUND(G16*0.01,2)</f>
        <v>230.23</v>
      </c>
      <c r="I16" s="16">
        <f t="shared" ref="I16" si="47">G16-H16</f>
        <v>22793.119999999999</v>
      </c>
    </row>
    <row r="17" spans="1:9" ht="15" customHeight="1" x14ac:dyDescent="0.25">
      <c r="A17" s="27">
        <f>Mountaineer!A17</f>
        <v>45906</v>
      </c>
      <c r="B17" s="15">
        <v>2760544.92</v>
      </c>
      <c r="C17" s="15">
        <v>2661827.02</v>
      </c>
      <c r="D17" s="15">
        <f t="shared" ref="D17" si="48">B17-C17</f>
        <v>98717.899999999907</v>
      </c>
      <c r="E17" s="15">
        <f t="shared" ref="E17" si="49">ROUND(D17*0.15,2)</f>
        <v>14807.69</v>
      </c>
      <c r="F17" s="15">
        <f t="shared" ref="F17" si="50">ROUND(E17*0.15,2)</f>
        <v>2221.15</v>
      </c>
      <c r="G17" s="15">
        <f t="shared" ref="G17" si="51">E17-F17</f>
        <v>12586.54</v>
      </c>
      <c r="H17" s="15">
        <f t="shared" ref="H17" si="52">ROUND(G17*0.01,2)</f>
        <v>125.87</v>
      </c>
      <c r="I17" s="16">
        <f t="shared" ref="I17" si="53">G17-H17</f>
        <v>12460.67</v>
      </c>
    </row>
    <row r="18" spans="1:9" ht="15" customHeight="1" x14ac:dyDescent="0.25">
      <c r="B18" s="15"/>
      <c r="C18" s="15"/>
      <c r="D18" s="15"/>
      <c r="E18" s="15"/>
      <c r="F18" s="15"/>
      <c r="G18" s="15"/>
      <c r="H18" s="15"/>
      <c r="I18" s="16"/>
    </row>
    <row r="19" spans="1:9" ht="15" customHeight="1" thickBot="1" x14ac:dyDescent="0.3">
      <c r="B19" s="17">
        <f t="shared" ref="B19:I19" si="54">SUM(B8:B18)</f>
        <v>28438899.259999998</v>
      </c>
      <c r="C19" s="17">
        <f t="shared" si="54"/>
        <v>27129537.34</v>
      </c>
      <c r="D19" s="17">
        <f t="shared" si="54"/>
        <v>1309361.9199999995</v>
      </c>
      <c r="E19" s="17">
        <f t="shared" si="54"/>
        <v>196404.28999999998</v>
      </c>
      <c r="F19" s="17">
        <f t="shared" si="54"/>
        <v>29460.65</v>
      </c>
      <c r="G19" s="17">
        <f t="shared" si="54"/>
        <v>166943.64000000001</v>
      </c>
      <c r="H19" s="17">
        <f t="shared" si="54"/>
        <v>1669.44</v>
      </c>
      <c r="I19" s="17">
        <f t="shared" si="54"/>
        <v>165274.20000000001</v>
      </c>
    </row>
    <row r="20" spans="1:9" ht="15" customHeight="1" thickTop="1" x14ac:dyDescent="0.25"/>
    <row r="21" spans="1:9" ht="15" customHeight="1" x14ac:dyDescent="0.25">
      <c r="A21" s="11" t="s">
        <v>17</v>
      </c>
    </row>
    <row r="22" spans="1:9" ht="15" customHeight="1" x14ac:dyDescent="0.25">
      <c r="A22" s="7" t="s">
        <v>14</v>
      </c>
    </row>
    <row r="23" spans="1:9" ht="15" customHeight="1" x14ac:dyDescent="0.25">
      <c r="A23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3"/>
  <sheetViews>
    <sheetView zoomScaleNormal="100" workbookViewId="0">
      <pane ySplit="6" topLeftCell="A7" activePane="bottomLeft" state="frozen"/>
      <selection pane="bottomLeft" activeCell="A18" sqref="A1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>ROUND(D14*0.15,2)</f>
        <v>345905.07</v>
      </c>
      <c r="F14" s="15">
        <f t="shared" ref="F14" si="31">ROUND(E14*0.15,2)</f>
        <v>51885.760000000002</v>
      </c>
      <c r="G14" s="15">
        <f t="shared" ref="G14" si="32">E14-F14</f>
        <v>294019.31</v>
      </c>
      <c r="H14" s="15">
        <f t="shared" ref="H14" si="33">ROUND(G14*0.01,2)</f>
        <v>2940.19</v>
      </c>
      <c r="I14" s="16">
        <f t="shared" ref="I14" si="34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5">B15-C15</f>
        <v>2276437.5199999884</v>
      </c>
      <c r="E15" s="15">
        <f>ROUND(D15*0.15,2)</f>
        <v>341465.63</v>
      </c>
      <c r="F15" s="15">
        <f t="shared" ref="F15" si="36">ROUND(E15*0.15,2)</f>
        <v>51219.839999999997</v>
      </c>
      <c r="G15" s="15">
        <f t="shared" ref="G15" si="37">E15-F15</f>
        <v>290245.79000000004</v>
      </c>
      <c r="H15" s="15">
        <f t="shared" ref="H15" si="38">ROUND(G15*0.01,2)</f>
        <v>2902.46</v>
      </c>
      <c r="I15" s="16">
        <f t="shared" ref="I15" si="39">G15-H15</f>
        <v>287343.33</v>
      </c>
    </row>
    <row r="16" spans="1:9" ht="15" customHeight="1" x14ac:dyDescent="0.25">
      <c r="A16" s="27">
        <f>Mountaineer!A16</f>
        <v>45899</v>
      </c>
      <c r="B16" s="15">
        <v>58323173.790000007</v>
      </c>
      <c r="C16" s="15">
        <v>55755893.789999992</v>
      </c>
      <c r="D16" s="15">
        <f t="shared" ref="D16" si="40">B16-C16</f>
        <v>2567280.0000000149</v>
      </c>
      <c r="E16" s="15">
        <f>ROUND(D16*0.15,2)</f>
        <v>385092</v>
      </c>
      <c r="F16" s="15">
        <f t="shared" ref="F16" si="41">ROUND(E16*0.15,2)</f>
        <v>57763.8</v>
      </c>
      <c r="G16" s="15">
        <f t="shared" ref="G16" si="42">E16-F16</f>
        <v>327328.2</v>
      </c>
      <c r="H16" s="15">
        <f t="shared" ref="H16" si="43">ROUND(G16*0.01,2)</f>
        <v>3273.28</v>
      </c>
      <c r="I16" s="16">
        <f t="shared" ref="I16" si="44">G16-H16</f>
        <v>324054.92</v>
      </c>
    </row>
    <row r="17" spans="1:9" ht="15" customHeight="1" x14ac:dyDescent="0.25">
      <c r="A17" s="27">
        <f>Mountaineer!A17</f>
        <v>45906</v>
      </c>
      <c r="B17" s="15">
        <v>58538064.180000007</v>
      </c>
      <c r="C17" s="15">
        <v>55812359.829999998</v>
      </c>
      <c r="D17" s="15">
        <f t="shared" ref="D17" si="45">B17-C17</f>
        <v>2725704.3500000089</v>
      </c>
      <c r="E17" s="15">
        <f>ROUND(D17*0.15,2)</f>
        <v>408855.65</v>
      </c>
      <c r="F17" s="15">
        <f t="shared" ref="F17" si="46">ROUND(E17*0.15,2)</f>
        <v>61328.35</v>
      </c>
      <c r="G17" s="15">
        <f t="shared" ref="G17" si="47">E17-F17</f>
        <v>347527.30000000005</v>
      </c>
      <c r="H17" s="15">
        <f t="shared" ref="H17" si="48">ROUND(G17*0.01,2)</f>
        <v>3475.27</v>
      </c>
      <c r="I17" s="16">
        <f t="shared" ref="I17" si="49">G17-H17</f>
        <v>344052.03</v>
      </c>
    </row>
    <row r="18" spans="1:9" ht="15" customHeight="1" x14ac:dyDescent="0.25">
      <c r="B18" s="15"/>
      <c r="C18" s="15"/>
      <c r="D18" s="15"/>
      <c r="E18" s="15"/>
      <c r="F18" s="15"/>
      <c r="G18" s="15"/>
      <c r="H18" s="15"/>
      <c r="I18" s="16"/>
    </row>
    <row r="19" spans="1:9" ht="15" customHeight="1" thickBot="1" x14ac:dyDescent="0.3">
      <c r="B19" s="17">
        <f t="shared" ref="B19:I19" si="50">SUM(B8:B18)</f>
        <v>553218554.27999997</v>
      </c>
      <c r="C19" s="17">
        <f t="shared" si="50"/>
        <v>530055622.67000002</v>
      </c>
      <c r="D19" s="17">
        <f t="shared" si="50"/>
        <v>23162931.610000007</v>
      </c>
      <c r="E19" s="17">
        <f t="shared" si="50"/>
        <v>3474439.75</v>
      </c>
      <c r="F19" s="17">
        <f t="shared" si="50"/>
        <v>521165.95</v>
      </c>
      <c r="G19" s="17">
        <f t="shared" si="50"/>
        <v>2953273.8</v>
      </c>
      <c r="H19" s="17">
        <f t="shared" si="50"/>
        <v>29532.739999999998</v>
      </c>
      <c r="I19" s="17">
        <f t="shared" si="50"/>
        <v>2923741.0600000005</v>
      </c>
    </row>
    <row r="20" spans="1:9" ht="15" customHeight="1" thickTop="1" x14ac:dyDescent="0.25"/>
    <row r="21" spans="1:9" ht="15" customHeight="1" x14ac:dyDescent="0.25">
      <c r="A21" s="11" t="s">
        <v>17</v>
      </c>
    </row>
    <row r="22" spans="1:9" ht="15" customHeight="1" x14ac:dyDescent="0.25">
      <c r="A22" s="7" t="s">
        <v>14</v>
      </c>
    </row>
    <row r="23" spans="1:9" ht="15" customHeight="1" x14ac:dyDescent="0.25">
      <c r="A23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3"/>
  <sheetViews>
    <sheetView zoomScaleNormal="100" workbookViewId="0">
      <pane ySplit="6" topLeftCell="A7" activePane="bottomLeft" state="frozen"/>
      <selection pane="bottomLeft" activeCell="A18" sqref="A1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A16" s="27">
        <f>Mountaineer!A16</f>
        <v>45899</v>
      </c>
      <c r="B16" s="15">
        <v>81642913.359999999</v>
      </c>
      <c r="C16" s="15">
        <v>77559777.109999999</v>
      </c>
      <c r="D16" s="15">
        <f t="shared" ref="D16" si="40">B16-C16</f>
        <v>4083136.25</v>
      </c>
      <c r="E16" s="15">
        <f>ROUND(D16*0.15,2)-0.01</f>
        <v>612470.42999999993</v>
      </c>
      <c r="F16" s="15">
        <f t="shared" ref="F16" si="41">ROUND(E16*0.15,2)</f>
        <v>91870.56</v>
      </c>
      <c r="G16" s="15">
        <f t="shared" ref="G16" si="42">E16-F16</f>
        <v>520599.86999999994</v>
      </c>
      <c r="H16" s="15">
        <f t="shared" ref="H16" si="43">ROUND(G16*0.01,2)</f>
        <v>5206</v>
      </c>
      <c r="I16" s="16">
        <f t="shared" ref="I16" si="44">G16-H16</f>
        <v>515393.86999999994</v>
      </c>
    </row>
    <row r="17" spans="1:9" ht="15" customHeight="1" x14ac:dyDescent="0.25">
      <c r="A17" s="27">
        <f>Mountaineer!A17</f>
        <v>45906</v>
      </c>
      <c r="B17" s="15">
        <v>86325549.86999999</v>
      </c>
      <c r="C17" s="15">
        <v>82442337.75999999</v>
      </c>
      <c r="D17" s="15">
        <f t="shared" ref="D17" si="45">B17-C17</f>
        <v>3883212.1099999994</v>
      </c>
      <c r="E17" s="15">
        <f>ROUND(D17*0.15,2)</f>
        <v>582481.81999999995</v>
      </c>
      <c r="F17" s="15">
        <f t="shared" ref="F17" si="46">ROUND(E17*0.15,2)</f>
        <v>87372.27</v>
      </c>
      <c r="G17" s="15">
        <f t="shared" ref="G17" si="47">E17-F17</f>
        <v>495109.54999999993</v>
      </c>
      <c r="H17" s="15">
        <f t="shared" ref="H17" si="48">ROUND(G17*0.01,2)</f>
        <v>4951.1000000000004</v>
      </c>
      <c r="I17" s="16">
        <f t="shared" ref="I17" si="49">G17-H17</f>
        <v>490158.44999999995</v>
      </c>
    </row>
    <row r="18" spans="1:9" ht="15" customHeight="1" x14ac:dyDescent="0.25">
      <c r="B18" s="15"/>
      <c r="C18" s="15"/>
      <c r="D18" s="15"/>
      <c r="E18" s="15"/>
      <c r="F18" s="15"/>
      <c r="G18" s="15"/>
      <c r="H18" s="15"/>
      <c r="I18" s="16"/>
    </row>
    <row r="19" spans="1:9" ht="15" customHeight="1" thickBot="1" x14ac:dyDescent="0.3">
      <c r="B19" s="17">
        <f t="shared" ref="B19:I19" si="50">SUM(B8:B18)</f>
        <v>769700941.10000002</v>
      </c>
      <c r="C19" s="17">
        <f t="shared" si="50"/>
        <v>736348220</v>
      </c>
      <c r="D19" s="17">
        <f t="shared" si="50"/>
        <v>33352721.099999934</v>
      </c>
      <c r="E19" s="17">
        <f t="shared" si="50"/>
        <v>5002908.17</v>
      </c>
      <c r="F19" s="17">
        <f t="shared" si="50"/>
        <v>750436.23</v>
      </c>
      <c r="G19" s="17">
        <f t="shared" si="50"/>
        <v>4252471.9399999995</v>
      </c>
      <c r="H19" s="17">
        <f t="shared" si="50"/>
        <v>42524.74</v>
      </c>
      <c r="I19" s="17">
        <f t="shared" si="50"/>
        <v>4209947.2</v>
      </c>
    </row>
    <row r="20" spans="1:9" ht="15" customHeight="1" thickTop="1" x14ac:dyDescent="0.25"/>
    <row r="21" spans="1:9" ht="15" customHeight="1" x14ac:dyDescent="0.25">
      <c r="A21" s="11" t="s">
        <v>17</v>
      </c>
    </row>
    <row r="22" spans="1:9" ht="15" customHeight="1" x14ac:dyDescent="0.25">
      <c r="A22" s="7" t="s">
        <v>14</v>
      </c>
    </row>
    <row r="23" spans="1:9" ht="15" customHeight="1" x14ac:dyDescent="0.25">
      <c r="A23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2025-09-10T19:47:12Z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